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0" windowWidth="14355" windowHeight="6210"/>
  </bookViews>
  <sheets>
    <sheet name="Sheet1" sheetId="1" r:id="rId1"/>
    <sheet name="Sheet2" sheetId="2" r:id="rId2"/>
    <sheet name="Sheet3" sheetId="3" r:id="rId3"/>
  </sheets>
  <definedNames>
    <definedName name="d1_">Sheet1!$J$10</definedName>
    <definedName name="d2_">Sheet1!$J$11</definedName>
    <definedName name="F">Sheet1!#REF!</definedName>
    <definedName name="k">Sheet1!$E$12</definedName>
    <definedName name="N__d1">Sheet1!$J$14</definedName>
    <definedName name="N__d2">Sheet1!$J$15</definedName>
    <definedName name="Nd1_">Sheet1!$J$12</definedName>
    <definedName name="Nd2_">Sheet1!$J$13</definedName>
    <definedName name="Pd1_">Sheet1!$J$16</definedName>
    <definedName name="Pd2_">Sheet1!$J$19</definedName>
    <definedName name="_xlnm.Print_Area" localSheetId="0">Sheet1!$B$1:$G$30</definedName>
    <definedName name="q">Sheet1!#REF!</definedName>
    <definedName name="rr">Sheet1!$J$9</definedName>
    <definedName name="s">Sheet1!$E$13</definedName>
    <definedName name="t">Sheet1!$J$8</definedName>
    <definedName name="u">Sheet1!#REF!</definedName>
    <definedName name="v">Sheet1!$E$14</definedName>
  </definedNames>
  <calcPr calcId="144525"/>
</workbook>
</file>

<file path=xl/calcChain.xml><?xml version="1.0" encoding="utf-8"?>
<calcChain xmlns="http://schemas.openxmlformats.org/spreadsheetml/2006/main">
  <c r="G16" i="1" l="1"/>
  <c r="G15" i="1"/>
  <c r="J7" i="1"/>
  <c r="C16" i="1"/>
  <c r="C15" i="1"/>
  <c r="C17" i="1"/>
  <c r="C20" i="1" l="1"/>
  <c r="C18" i="1"/>
  <c r="J8" i="1"/>
  <c r="E20" i="1"/>
  <c r="E17" i="1"/>
  <c r="J9" i="1" l="1"/>
  <c r="J11" i="1" l="1"/>
  <c r="J13" i="1" s="1"/>
  <c r="J10" i="1"/>
  <c r="J16" i="1" s="1"/>
  <c r="D25" i="1" s="1"/>
  <c r="J12" i="1" l="1"/>
  <c r="D24" i="1" s="1"/>
  <c r="D27" i="1"/>
  <c r="D28" i="1"/>
  <c r="E26" i="1"/>
  <c r="D26" i="1"/>
  <c r="E25" i="1"/>
  <c r="J15" i="1"/>
  <c r="D23" i="1" l="1"/>
  <c r="E27" i="1"/>
  <c r="E28" i="1"/>
  <c r="J14" i="1"/>
  <c r="E24" i="1" l="1"/>
  <c r="E23" i="1"/>
</calcChain>
</file>

<file path=xl/sharedStrings.xml><?xml version="1.0" encoding="utf-8"?>
<sst xmlns="http://schemas.openxmlformats.org/spreadsheetml/2006/main" count="36" uniqueCount="35">
  <si>
    <t>Input data:</t>
  </si>
  <si>
    <t>e.g. enter "6.375%" as "6.375"</t>
  </si>
  <si>
    <t>Results:</t>
  </si>
  <si>
    <t>www.markets-international.com                                             Copyright:  Markets International Ltd</t>
  </si>
  <si>
    <t xml:space="preserve">Markets International Ltd gives no warranty of any kind as to the accuracy, usefulness or safety of this spreadsheet.
All copyright belongs to Markets International Ltd. and usage is strictly limited to your personal use only
You may not distribute or publish any part of the spreadsheet in any way.
Anyone using this spreadsheet agrees to these terms and conditions by so doing.
</t>
  </si>
  <si>
    <t>Strike</t>
  </si>
  <si>
    <t>Current spot price</t>
  </si>
  <si>
    <t>Volatility</t>
  </si>
  <si>
    <t>N(-d1)</t>
  </si>
  <si>
    <t>N(-d2)</t>
  </si>
  <si>
    <t>d1</t>
  </si>
  <si>
    <t>d2</t>
  </si>
  <si>
    <t>What are a European option's put and call premium values and Greeks, using the Black &amp; Scholes model?</t>
  </si>
  <si>
    <t>Choices for input:</t>
  </si>
  <si>
    <t>Input specific dates or numbers of days?</t>
  </si>
  <si>
    <t>Input continuously compounded interest rates or 'normal' quoted rates for the period?</t>
  </si>
  <si>
    <t>Vega</t>
  </si>
  <si>
    <t>Gamma</t>
  </si>
  <si>
    <t>Call</t>
  </si>
  <si>
    <t>Put</t>
  </si>
  <si>
    <t>Nd1</t>
  </si>
  <si>
    <t>Nd2</t>
  </si>
  <si>
    <t>Pd1</t>
  </si>
  <si>
    <t>t = days/365</t>
  </si>
  <si>
    <t>DATES</t>
  </si>
  <si>
    <t>r = counter currency rate (cont comp)</t>
  </si>
  <si>
    <t>Days until expiry</t>
  </si>
  <si>
    <r>
      <t xml:space="preserve">(Do </t>
    </r>
    <r>
      <rPr>
        <b/>
        <sz val="11"/>
        <color theme="1"/>
        <rFont val="Calibri"/>
        <family val="2"/>
        <scheme val="minor"/>
      </rPr>
      <t>not</t>
    </r>
    <r>
      <rPr>
        <sz val="11"/>
        <color theme="1"/>
        <rFont val="Calibri"/>
        <family val="2"/>
        <scheme val="minor"/>
      </rPr>
      <t xml:space="preserve"> delete this part of the spreadsheet!)</t>
    </r>
  </si>
  <si>
    <t>CONTINUOUS</t>
  </si>
  <si>
    <t>Rho</t>
  </si>
  <si>
    <t>Theta</t>
  </si>
  <si>
    <t>Delta</t>
  </si>
  <si>
    <t>Premium</t>
  </si>
  <si>
    <t>Year basis for a 'normal' quoted interest rate (usually 360 or 365)</t>
  </si>
  <si>
    <t>Black &amp; Scholes option values and Greeks for a non-dividend-paying asset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</si>
</sst>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64" formatCode="0.000%"/>
    <numFmt numFmtId="165" formatCode="[$-F800]dddd\,\ mmmm\ dd\,\ yyyy"/>
    <numFmt numFmtId="166" formatCode="0.000000"/>
  </numFmts>
  <fonts count="15" x14ac:knownFonts="1">
    <font>
      <sz val="11"/>
      <color theme="1"/>
      <name val="Calibri"/>
      <family val="2"/>
      <scheme val="minor"/>
    </font>
    <font>
      <sz val="11"/>
      <color rgb="FF3F3F76"/>
      <name val="Calibri"/>
      <family val="2"/>
      <scheme val="minor"/>
    </font>
    <font>
      <b/>
      <u/>
      <sz val="16"/>
      <color theme="1"/>
      <name val="Calibri"/>
      <family val="2"/>
      <scheme val="minor"/>
    </font>
    <font>
      <b/>
      <sz val="11"/>
      <color rgb="FFFF0000"/>
      <name val="Calibri"/>
      <family val="2"/>
      <scheme val="minor"/>
    </font>
    <font>
      <sz val="11"/>
      <color theme="1"/>
      <name val="Calibri"/>
      <family val="2"/>
      <scheme val="minor"/>
    </font>
    <font>
      <sz val="11"/>
      <name val="Calibri"/>
      <family val="2"/>
      <scheme val="minor"/>
    </font>
    <font>
      <b/>
      <sz val="16"/>
      <color rgb="FFFF0000"/>
      <name val="Calibri"/>
      <family val="2"/>
      <scheme val="minor"/>
    </font>
    <font>
      <sz val="11"/>
      <color theme="10"/>
      <name val="Calibri"/>
      <family val="2"/>
      <scheme val="minor"/>
    </font>
    <font>
      <sz val="11"/>
      <color rgb="FF0070C0"/>
      <name val="Calibri"/>
      <family val="2"/>
      <scheme val="minor"/>
    </font>
    <font>
      <i/>
      <sz val="11"/>
      <name val="Calibri"/>
      <family val="2"/>
      <scheme val="minor"/>
    </font>
    <font>
      <b/>
      <sz val="14"/>
      <name val="Calibri"/>
      <family val="2"/>
      <scheme val="minor"/>
    </font>
    <font>
      <b/>
      <sz val="11"/>
      <color theme="1"/>
      <name val="Calibri"/>
      <family val="2"/>
      <scheme val="minor"/>
    </font>
    <font>
      <sz val="11"/>
      <color rgb="FFFF0000"/>
      <name val="Calibri"/>
      <family val="2"/>
      <scheme val="minor"/>
    </font>
    <font>
      <b/>
      <u/>
      <sz val="11"/>
      <color theme="1"/>
      <name val="Calibri"/>
      <family val="2"/>
      <scheme val="minor"/>
    </font>
    <font>
      <i/>
      <sz val="11"/>
      <color rgb="FFFF0000"/>
      <name val="Calibri"/>
      <family val="2"/>
      <scheme val="minor"/>
    </font>
  </fonts>
  <fills count="6">
    <fill>
      <patternFill patternType="none"/>
    </fill>
    <fill>
      <patternFill patternType="gray125"/>
    </fill>
    <fill>
      <patternFill patternType="solid">
        <fgColor rgb="FFFFCC99"/>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9" tint="0.79998168889431442"/>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s>
  <cellStyleXfs count="12">
    <xf numFmtId="0" fontId="0" fillId="0" borderId="0"/>
    <xf numFmtId="0" fontId="1" fillId="2" borderId="1" applyNumberFormat="0" applyAlignment="0" applyProtection="0"/>
    <xf numFmtId="0" fontId="3" fillId="4" borderId="0"/>
    <xf numFmtId="0" fontId="6" fillId="3" borderId="0"/>
    <xf numFmtId="0" fontId="4" fillId="3" borderId="0"/>
    <xf numFmtId="0" fontId="9" fillId="3" borderId="0"/>
    <xf numFmtId="0" fontId="10" fillId="3" borderId="10" applyBorder="0"/>
    <xf numFmtId="0" fontId="8" fillId="4" borderId="0">
      <protection locked="0"/>
    </xf>
    <xf numFmtId="0" fontId="2" fillId="3" borderId="0"/>
    <xf numFmtId="0" fontId="7" fillId="3" borderId="0"/>
    <xf numFmtId="44" fontId="4" fillId="0" borderId="0" applyFont="0" applyFill="0" applyBorder="0" applyAlignment="0" applyProtection="0"/>
    <xf numFmtId="0" fontId="5" fillId="4" borderId="0"/>
  </cellStyleXfs>
  <cellXfs count="66">
    <xf numFmtId="0" fontId="0" fillId="0" borderId="0" xfId="0"/>
    <xf numFmtId="164" fontId="8" fillId="4" borderId="0" xfId="7" applyNumberFormat="1" applyBorder="1" applyProtection="1">
      <protection locked="0"/>
    </xf>
    <xf numFmtId="165" fontId="8" fillId="4" borderId="0" xfId="7" applyNumberFormat="1" applyBorder="1" applyProtection="1">
      <protection locked="0"/>
    </xf>
    <xf numFmtId="0" fontId="8" fillId="4" borderId="0" xfId="7" applyNumberFormat="1" applyBorder="1" applyProtection="1">
      <protection locked="0"/>
    </xf>
    <xf numFmtId="4" fontId="8" fillId="4" borderId="0" xfId="7" applyNumberFormat="1" applyBorder="1" applyAlignment="1" applyProtection="1">
      <alignment horizontal="right"/>
      <protection locked="0"/>
    </xf>
    <xf numFmtId="4" fontId="8" fillId="4" borderId="11" xfId="7" applyNumberFormat="1" applyBorder="1" applyAlignment="1" applyProtection="1">
      <alignment horizontal="right"/>
      <protection locked="0"/>
    </xf>
    <xf numFmtId="0" fontId="8" fillId="4" borderId="11" xfId="7" applyBorder="1" applyProtection="1">
      <protection locked="0"/>
    </xf>
    <xf numFmtId="164" fontId="8" fillId="4" borderId="11" xfId="7" applyNumberFormat="1" applyBorder="1" applyProtection="1">
      <protection locked="0"/>
    </xf>
    <xf numFmtId="0" fontId="11" fillId="0" borderId="0" xfId="0" applyFont="1" applyProtection="1"/>
    <xf numFmtId="0" fontId="0" fillId="0" borderId="0" xfId="0" applyProtection="1"/>
    <xf numFmtId="0" fontId="0" fillId="0" borderId="0" xfId="0" applyFont="1" applyProtection="1"/>
    <xf numFmtId="0" fontId="4" fillId="3" borderId="2" xfId="4" applyBorder="1" applyProtection="1"/>
    <xf numFmtId="0" fontId="2" fillId="3" borderId="3" xfId="8" applyBorder="1" applyProtection="1"/>
    <xf numFmtId="0" fontId="4" fillId="3" borderId="3" xfId="4" applyBorder="1" applyProtection="1"/>
    <xf numFmtId="0" fontId="4" fillId="3" borderId="4" xfId="4" applyBorder="1" applyProtection="1"/>
    <xf numFmtId="0" fontId="4" fillId="3" borderId="5" xfId="4" applyBorder="1" applyProtection="1"/>
    <xf numFmtId="0" fontId="6" fillId="3" borderId="0" xfId="3" applyBorder="1" applyProtection="1"/>
    <xf numFmtId="0" fontId="4" fillId="3" borderId="0" xfId="4" applyBorder="1" applyProtection="1"/>
    <xf numFmtId="0" fontId="4" fillId="3" borderId="6" xfId="4" applyBorder="1" applyProtection="1"/>
    <xf numFmtId="0" fontId="10" fillId="3" borderId="0" xfId="6" applyBorder="1" applyAlignment="1" applyProtection="1">
      <alignment horizontal="right"/>
    </xf>
    <xf numFmtId="0" fontId="13" fillId="4" borderId="0" xfId="0" applyFont="1" applyFill="1" applyProtection="1"/>
    <xf numFmtId="0" fontId="0" fillId="4" borderId="0" xfId="0" applyFill="1" applyProtection="1"/>
    <xf numFmtId="0" fontId="5" fillId="4" borderId="0" xfId="11" applyBorder="1" applyProtection="1"/>
    <xf numFmtId="0" fontId="5" fillId="4" borderId="11" xfId="11" applyBorder="1" applyProtection="1"/>
    <xf numFmtId="0" fontId="14" fillId="3" borderId="6" xfId="5" applyFont="1" applyBorder="1" applyProtection="1"/>
    <xf numFmtId="0" fontId="0" fillId="5" borderId="0" xfId="0" applyFill="1" applyProtection="1"/>
    <xf numFmtId="0" fontId="5" fillId="5" borderId="0" xfId="11" applyFont="1" applyFill="1" applyBorder="1" applyProtection="1"/>
    <xf numFmtId="0" fontId="0" fillId="5" borderId="0" xfId="0" applyFont="1" applyFill="1" applyProtection="1"/>
    <xf numFmtId="0" fontId="9" fillId="4" borderId="0" xfId="11" applyFont="1" applyBorder="1" applyProtection="1"/>
    <xf numFmtId="0" fontId="9" fillId="3" borderId="6" xfId="5" applyFont="1" applyBorder="1" applyProtection="1"/>
    <xf numFmtId="0" fontId="9" fillId="3" borderId="6" xfId="5" applyBorder="1" applyProtection="1"/>
    <xf numFmtId="164" fontId="0" fillId="5" borderId="0" xfId="0" applyNumberFormat="1" applyFill="1" applyProtection="1"/>
    <xf numFmtId="0" fontId="0" fillId="3" borderId="0" xfId="0" applyFill="1" applyProtection="1"/>
    <xf numFmtId="0" fontId="9" fillId="4" borderId="11" xfId="11" applyFont="1" applyBorder="1" applyProtection="1"/>
    <xf numFmtId="164" fontId="9" fillId="4" borderId="0" xfId="11" applyNumberFormat="1" applyFont="1" applyBorder="1" applyProtection="1"/>
    <xf numFmtId="0" fontId="0" fillId="4" borderId="2" xfId="4" applyFont="1" applyFill="1" applyBorder="1" applyProtection="1"/>
    <xf numFmtId="0" fontId="13" fillId="4" borderId="3" xfId="4" applyFont="1" applyFill="1" applyBorder="1" applyAlignment="1" applyProtection="1">
      <alignment horizontal="center"/>
    </xf>
    <xf numFmtId="0" fontId="13" fillId="4" borderId="4" xfId="0" applyFont="1" applyFill="1" applyBorder="1" applyAlignment="1" applyProtection="1">
      <alignment horizontal="center"/>
    </xf>
    <xf numFmtId="0" fontId="0" fillId="4" borderId="5" xfId="4" applyFont="1" applyFill="1" applyBorder="1" applyProtection="1"/>
    <xf numFmtId="10" fontId="3" fillId="4" borderId="6" xfId="6" applyNumberFormat="1" applyFont="1" applyFill="1" applyBorder="1" applyAlignment="1" applyProtection="1">
      <alignment horizontal="right"/>
    </xf>
    <xf numFmtId="10" fontId="3" fillId="4" borderId="0" xfId="6" applyNumberFormat="1" applyFont="1" applyFill="1" applyBorder="1" applyAlignment="1" applyProtection="1">
      <alignment horizontal="right"/>
    </xf>
    <xf numFmtId="0" fontId="12" fillId="3" borderId="6" xfId="4" applyFont="1" applyBorder="1" applyProtection="1"/>
    <xf numFmtId="0" fontId="4" fillId="3" borderId="7" xfId="4" applyBorder="1" applyProtection="1"/>
    <xf numFmtId="0" fontId="7" fillId="3" borderId="8" xfId="9" applyBorder="1" applyProtection="1"/>
    <xf numFmtId="0" fontId="4" fillId="3" borderId="8" xfId="4" applyBorder="1" applyProtection="1"/>
    <xf numFmtId="0" fontId="7" fillId="3" borderId="9" xfId="9" applyBorder="1" applyProtection="1"/>
    <xf numFmtId="166" fontId="3" fillId="4" borderId="0" xfId="0" applyNumberFormat="1" applyFont="1" applyFill="1" applyBorder="1" applyProtection="1"/>
    <xf numFmtId="166" fontId="3" fillId="4" borderId="6" xfId="0" applyNumberFormat="1" applyFont="1" applyFill="1" applyBorder="1" applyProtection="1"/>
    <xf numFmtId="166" fontId="3" fillId="4" borderId="0" xfId="4" applyNumberFormat="1" applyFont="1" applyFill="1" applyBorder="1" applyProtection="1"/>
    <xf numFmtId="166" fontId="3" fillId="4" borderId="6" xfId="4" applyNumberFormat="1" applyFont="1" applyFill="1" applyBorder="1" applyProtection="1"/>
    <xf numFmtId="166" fontId="3" fillId="4" borderId="8" xfId="4" applyNumberFormat="1" applyFont="1" applyFill="1" applyBorder="1" applyProtection="1"/>
    <xf numFmtId="0" fontId="11" fillId="5" borderId="2" xfId="0" applyFont="1" applyFill="1" applyBorder="1" applyAlignment="1" applyProtection="1">
      <alignment horizontal="center" vertical="top" wrapText="1"/>
    </xf>
    <xf numFmtId="0" fontId="11" fillId="5" borderId="3" xfId="0" applyFont="1" applyFill="1" applyBorder="1" applyAlignment="1" applyProtection="1">
      <alignment horizontal="center" vertical="top"/>
    </xf>
    <xf numFmtId="0" fontId="11" fillId="5" borderId="4" xfId="0" applyFont="1" applyFill="1" applyBorder="1" applyAlignment="1" applyProtection="1">
      <alignment horizontal="center" vertical="top"/>
    </xf>
    <xf numFmtId="0" fontId="11" fillId="5" borderId="5" xfId="0" applyFont="1" applyFill="1" applyBorder="1" applyAlignment="1" applyProtection="1">
      <alignment horizontal="center" vertical="top"/>
    </xf>
    <xf numFmtId="0" fontId="11" fillId="5" borderId="0" xfId="0" applyFont="1" applyFill="1" applyBorder="1" applyAlignment="1" applyProtection="1">
      <alignment horizontal="center" vertical="top"/>
    </xf>
    <xf numFmtId="0" fontId="11" fillId="5" borderId="6" xfId="0" applyFont="1" applyFill="1" applyBorder="1" applyAlignment="1" applyProtection="1">
      <alignment horizontal="center" vertical="top"/>
    </xf>
    <xf numFmtId="0" fontId="11" fillId="5" borderId="7" xfId="0" applyFont="1" applyFill="1" applyBorder="1" applyAlignment="1" applyProtection="1">
      <alignment horizontal="center" vertical="top"/>
    </xf>
    <xf numFmtId="0" fontId="11" fillId="5" borderId="8" xfId="0" applyFont="1" applyFill="1" applyBorder="1" applyAlignment="1" applyProtection="1">
      <alignment horizontal="center" vertical="top"/>
    </xf>
    <xf numFmtId="0" fontId="11" fillId="5" borderId="9" xfId="0" applyFont="1" applyFill="1" applyBorder="1" applyAlignment="1" applyProtection="1">
      <alignment horizontal="center" vertical="top"/>
    </xf>
    <xf numFmtId="0" fontId="11" fillId="0" borderId="0" xfId="0" applyFont="1" applyFill="1" applyBorder="1" applyProtection="1"/>
    <xf numFmtId="0" fontId="0" fillId="0" borderId="0" xfId="0" applyFill="1" applyBorder="1" applyProtection="1"/>
    <xf numFmtId="0" fontId="0" fillId="0" borderId="0" xfId="0" applyFill="1" applyProtection="1"/>
    <xf numFmtId="0" fontId="12" fillId="0" borderId="0" xfId="0" applyFont="1" applyFill="1" applyProtection="1"/>
    <xf numFmtId="0" fontId="0" fillId="4" borderId="7" xfId="4" applyFont="1" applyFill="1" applyBorder="1" applyProtection="1"/>
    <xf numFmtId="166" fontId="3" fillId="4" borderId="9" xfId="6" applyNumberFormat="1" applyFont="1" applyFill="1" applyBorder="1" applyAlignment="1" applyProtection="1">
      <alignment horizontal="right"/>
    </xf>
  </cellXfs>
  <cellStyles count="12">
    <cellStyle name="Background" xfId="4"/>
    <cellStyle name="Comment" xfId="5"/>
    <cellStyle name="Currency" xfId="10" builtinId="4" customBuiltin="1"/>
    <cellStyle name="Input" xfId="1" builtinId="20" hidden="1"/>
    <cellStyle name="Inputs" xfId="7"/>
    <cellStyle name="markets" xfId="9"/>
    <cellStyle name="Normal" xfId="0" builtinId="0"/>
    <cellStyle name="Question" xfId="3"/>
    <cellStyle name="Results" xfId="2"/>
    <cellStyle name="Subheadings" xfId="6"/>
    <cellStyle name="Tables" xfId="11"/>
    <cellStyle name="Titles" xfId="8"/>
  </cellStyles>
  <dxfs count="2">
    <dxf>
      <numFmt numFmtId="0" formatCode="General"/>
    </dxf>
    <dxf>
      <font>
        <b val="0"/>
        <i/>
        <strike/>
        <color theme="3" tint="0.79998168889431442"/>
      </font>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arkets-internation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tabSelected="1" zoomScaleNormal="100" workbookViewId="0">
      <selection activeCell="E10" sqref="E10"/>
    </sheetView>
  </sheetViews>
  <sheetFormatPr defaultRowHeight="15" x14ac:dyDescent="0.25"/>
  <cols>
    <col min="1" max="2" width="2.85546875" style="9" customWidth="1"/>
    <col min="3" max="3" width="65.7109375" style="9" customWidth="1"/>
    <col min="4" max="4" width="18.28515625" style="9" customWidth="1"/>
    <col min="5" max="5" width="17.7109375" style="9" customWidth="1"/>
    <col min="6" max="6" width="1.85546875" style="9" customWidth="1"/>
    <col min="7" max="7" width="29.5703125" style="9" customWidth="1"/>
    <col min="8" max="8" width="2.5703125" style="9" customWidth="1"/>
    <col min="9" max="9" width="33.42578125" style="9" customWidth="1"/>
    <col min="10" max="10" width="11.28515625" style="9" customWidth="1"/>
    <col min="11" max="16384" width="9.140625" style="9"/>
  </cols>
  <sheetData>
    <row r="1" spans="1:10" x14ac:dyDescent="0.25">
      <c r="A1" s="8"/>
      <c r="B1" s="51" t="s">
        <v>4</v>
      </c>
      <c r="C1" s="52"/>
      <c r="D1" s="52"/>
      <c r="E1" s="52"/>
      <c r="F1" s="52"/>
      <c r="G1" s="53"/>
    </row>
    <row r="2" spans="1:10" x14ac:dyDescent="0.25">
      <c r="A2" s="8"/>
      <c r="B2" s="54"/>
      <c r="C2" s="55"/>
      <c r="D2" s="55"/>
      <c r="E2" s="55"/>
      <c r="F2" s="55"/>
      <c r="G2" s="56"/>
      <c r="I2" s="60"/>
      <c r="J2" s="61"/>
    </row>
    <row r="3" spans="1:10" x14ac:dyDescent="0.25">
      <c r="A3" s="8"/>
      <c r="B3" s="54"/>
      <c r="C3" s="55"/>
      <c r="D3" s="55"/>
      <c r="E3" s="55"/>
      <c r="F3" s="55"/>
      <c r="G3" s="56"/>
      <c r="I3" s="61"/>
      <c r="J3" s="61"/>
    </row>
    <row r="4" spans="1:10" ht="15.75" thickBot="1" x14ac:dyDescent="0.3">
      <c r="A4" s="8"/>
      <c r="B4" s="57"/>
      <c r="C4" s="58"/>
      <c r="D4" s="58"/>
      <c r="E4" s="58"/>
      <c r="F4" s="58"/>
      <c r="G4" s="59"/>
      <c r="I4" s="61"/>
      <c r="J4" s="61"/>
    </row>
    <row r="5" spans="1:10" ht="15.75" thickBot="1" x14ac:dyDescent="0.3">
      <c r="I5" s="61"/>
      <c r="J5" s="61"/>
    </row>
    <row r="6" spans="1:10" s="10" customFormat="1" ht="21" x14ac:dyDescent="0.35">
      <c r="B6" s="11"/>
      <c r="C6" s="12" t="s">
        <v>34</v>
      </c>
      <c r="D6" s="12"/>
      <c r="E6" s="13"/>
      <c r="F6" s="13"/>
      <c r="G6" s="14"/>
      <c r="H6" s="9"/>
      <c r="I6" s="25" t="s">
        <v>27</v>
      </c>
      <c r="J6" s="25"/>
    </row>
    <row r="7" spans="1:10" s="10" customFormat="1" ht="21" x14ac:dyDescent="0.35">
      <c r="B7" s="15"/>
      <c r="C7" s="16" t="s">
        <v>12</v>
      </c>
      <c r="D7" s="16"/>
      <c r="E7" s="17"/>
      <c r="F7" s="17"/>
      <c r="G7" s="18"/>
      <c r="H7" s="9"/>
      <c r="I7" s="26" t="s">
        <v>26</v>
      </c>
      <c r="J7" s="27">
        <f>IF(E10="dates",E16-E15,E15)</f>
        <v>108</v>
      </c>
    </row>
    <row r="8" spans="1:10" ht="18.75" x14ac:dyDescent="0.3">
      <c r="B8" s="15"/>
      <c r="C8" s="17"/>
      <c r="D8" s="17"/>
      <c r="E8" s="19" t="s">
        <v>0</v>
      </c>
      <c r="F8" s="17"/>
      <c r="G8" s="18"/>
      <c r="I8" s="25" t="s">
        <v>23</v>
      </c>
      <c r="J8" s="25">
        <f>J7/365</f>
        <v>0.29589041095890412</v>
      </c>
    </row>
    <row r="9" spans="1:10" x14ac:dyDescent="0.25">
      <c r="B9" s="15"/>
      <c r="C9" s="20" t="s">
        <v>13</v>
      </c>
      <c r="D9" s="20"/>
      <c r="E9" s="21"/>
      <c r="F9" s="17"/>
      <c r="G9" s="18"/>
      <c r="I9" s="25" t="s">
        <v>25</v>
      </c>
      <c r="J9" s="31">
        <f>IF(E11="continuous",E18,E20)</f>
        <v>0.05</v>
      </c>
    </row>
    <row r="10" spans="1:10" x14ac:dyDescent="0.25">
      <c r="B10" s="15"/>
      <c r="C10" s="22" t="s">
        <v>14</v>
      </c>
      <c r="D10" s="22"/>
      <c r="E10" s="4" t="s">
        <v>24</v>
      </c>
      <c r="F10" s="17"/>
      <c r="G10" s="18"/>
      <c r="I10" s="25" t="s">
        <v>10</v>
      </c>
      <c r="J10" s="25">
        <f>(LN(s/k)+(rr+0.5*v^2)*t)/(v*t^0.5)</f>
        <v>-9.8888544294067335E-2</v>
      </c>
    </row>
    <row r="11" spans="1:10" x14ac:dyDescent="0.25">
      <c r="B11" s="15"/>
      <c r="C11" s="23" t="s">
        <v>15</v>
      </c>
      <c r="D11" s="23"/>
      <c r="E11" s="5" t="s">
        <v>28</v>
      </c>
      <c r="F11" s="17"/>
      <c r="G11" s="18"/>
      <c r="I11" s="25" t="s">
        <v>11</v>
      </c>
      <c r="J11" s="25">
        <f>(LN(s/k)+(rr-0.5*v^2)*t)/(v*t^0.5)</f>
        <v>-0.14784477299652279</v>
      </c>
    </row>
    <row r="12" spans="1:10" x14ac:dyDescent="0.25">
      <c r="B12" s="15"/>
      <c r="C12" s="22" t="s">
        <v>5</v>
      </c>
      <c r="D12" s="22"/>
      <c r="E12" s="3">
        <v>97</v>
      </c>
      <c r="F12" s="17"/>
      <c r="G12" s="24"/>
      <c r="I12" s="25" t="s">
        <v>20</v>
      </c>
      <c r="J12" s="25">
        <f>_xlfn.NORM.S.DIST(d1_,TRUE)</f>
        <v>0.46061338232535715</v>
      </c>
    </row>
    <row r="13" spans="1:10" x14ac:dyDescent="0.25">
      <c r="B13" s="15"/>
      <c r="C13" s="23" t="s">
        <v>6</v>
      </c>
      <c r="D13" s="23"/>
      <c r="E13" s="6">
        <v>95</v>
      </c>
      <c r="F13" s="17"/>
      <c r="G13" s="18"/>
      <c r="I13" s="25" t="s">
        <v>21</v>
      </c>
      <c r="J13" s="25">
        <f>_xlfn.NORM.S.DIST(d2_,TRUE)</f>
        <v>0.4412326369193425</v>
      </c>
    </row>
    <row r="14" spans="1:10" x14ac:dyDescent="0.25">
      <c r="B14" s="15"/>
      <c r="C14" s="23" t="s">
        <v>7</v>
      </c>
      <c r="D14" s="23"/>
      <c r="E14" s="7">
        <v>0.09</v>
      </c>
      <c r="F14" s="17"/>
      <c r="G14" s="29" t="s">
        <v>1</v>
      </c>
      <c r="I14" s="25" t="s">
        <v>8</v>
      </c>
      <c r="J14" s="25">
        <f>1-J12</f>
        <v>0.53938661767464291</v>
      </c>
    </row>
    <row r="15" spans="1:10" x14ac:dyDescent="0.25">
      <c r="B15" s="15"/>
      <c r="C15" s="22" t="str">
        <f>IF(E10="dates","Date now","Number of days until expiry")</f>
        <v>Date now</v>
      </c>
      <c r="D15" s="22"/>
      <c r="E15" s="2">
        <v>40998</v>
      </c>
      <c r="F15" s="17"/>
      <c r="G15" s="30" t="str">
        <f>IF(E10="dates","e.g. enter '23-2-12'","")</f>
        <v>e.g. enter '23-2-12'</v>
      </c>
      <c r="I15" s="25" t="s">
        <v>9</v>
      </c>
      <c r="J15" s="25">
        <f>1-J13</f>
        <v>0.55876736308065755</v>
      </c>
    </row>
    <row r="16" spans="1:10" x14ac:dyDescent="0.25">
      <c r="B16" s="15"/>
      <c r="C16" s="22" t="str">
        <f>IF(E10="dates","Expiry date","")</f>
        <v>Expiry date</v>
      </c>
      <c r="D16" s="22"/>
      <c r="E16" s="2">
        <v>41106</v>
      </c>
      <c r="F16" s="17"/>
      <c r="G16" s="30" t="str">
        <f>IF(E10="dates","e.g. enter '23-2-12'","")</f>
        <v>e.g. enter '23-2-12'</v>
      </c>
      <c r="I16" s="25" t="s">
        <v>22</v>
      </c>
      <c r="J16" s="25">
        <f>_xlfn.NORM.S.DIST(d1_,FALSE)</f>
        <v>0.39699642423471121</v>
      </c>
    </row>
    <row r="17" spans="2:10" x14ac:dyDescent="0.25">
      <c r="B17" s="15"/>
      <c r="C17" s="33" t="str">
        <f>IF(E10="dates","    Number of days until expiry","")</f>
        <v xml:space="preserve">    Number of days until expiry</v>
      </c>
      <c r="D17" s="33"/>
      <c r="E17" s="33">
        <f>IF(E10="dates",J7,"")</f>
        <v>108</v>
      </c>
      <c r="F17" s="32"/>
      <c r="G17" s="29"/>
    </row>
    <row r="18" spans="2:10" x14ac:dyDescent="0.25">
      <c r="B18" s="15"/>
      <c r="C18" s="22" t="str">
        <f>IF(E11="continuous","Interest rate (continuously compounded, 365-day year)","'Normal' quoted interest rate for "&amp;TEXT(J7,"#")&amp;" days")</f>
        <v>Interest rate (continuously compounded, 365-day year)</v>
      </c>
      <c r="D18" s="22"/>
      <c r="E18" s="1">
        <v>0.05</v>
      </c>
      <c r="F18" s="17"/>
      <c r="G18" s="29" t="s">
        <v>1</v>
      </c>
    </row>
    <row r="19" spans="2:10" x14ac:dyDescent="0.25">
      <c r="B19" s="15"/>
      <c r="C19" s="22" t="s">
        <v>33</v>
      </c>
      <c r="D19" s="22"/>
      <c r="E19" s="3">
        <v>365</v>
      </c>
      <c r="F19" s="17"/>
      <c r="G19" s="29"/>
      <c r="I19" s="62"/>
      <c r="J19" s="62"/>
    </row>
    <row r="20" spans="2:10" x14ac:dyDescent="0.25">
      <c r="B20" s="15"/>
      <c r="C20" s="28" t="str">
        <f>IF(E11="continuous","    Equivalent 'normal' interest rate for "&amp;TEXT(J7,"#")&amp;" days","    Equivalent continuously compounded interest rate (365-day year)")</f>
        <v xml:space="preserve">    Equivalent 'normal' interest rate for 108 days</v>
      </c>
      <c r="D20" s="28"/>
      <c r="E20" s="34">
        <f>IF(E11="continuous",(EXP(E18*J7/365)-1)*(E19/J7),LN(1+E18*J7/E19)*365/J7)</f>
        <v>5.0371693761929619E-2</v>
      </c>
      <c r="F20" s="17"/>
      <c r="G20" s="29"/>
    </row>
    <row r="21" spans="2:10" ht="19.5" thickBot="1" x14ac:dyDescent="0.35">
      <c r="B21" s="15"/>
      <c r="C21" s="17"/>
      <c r="D21" s="17"/>
      <c r="E21" s="19" t="s">
        <v>2</v>
      </c>
      <c r="F21" s="17"/>
      <c r="G21" s="18"/>
    </row>
    <row r="22" spans="2:10" x14ac:dyDescent="0.25">
      <c r="B22" s="15"/>
      <c r="C22" s="35"/>
      <c r="D22" s="36" t="s">
        <v>18</v>
      </c>
      <c r="E22" s="37" t="s">
        <v>19</v>
      </c>
      <c r="F22" s="17"/>
      <c r="G22" s="18"/>
      <c r="I22" s="62"/>
    </row>
    <row r="23" spans="2:10" x14ac:dyDescent="0.25">
      <c r="B23" s="15"/>
      <c r="C23" s="38" t="s">
        <v>32</v>
      </c>
      <c r="D23" s="46">
        <f>s*Nd1_-k*Nd2_*EXP(-rr*t)</f>
        <v>1.5872436705988662</v>
      </c>
      <c r="E23" s="47">
        <f>-s*N__d1+k*N__d2*EXP(-rr*t)</f>
        <v>2.1627385948760676</v>
      </c>
      <c r="F23" s="17"/>
      <c r="G23" s="18"/>
      <c r="I23" s="62"/>
    </row>
    <row r="24" spans="2:10" x14ac:dyDescent="0.25">
      <c r="B24" s="15"/>
      <c r="C24" s="38" t="s">
        <v>31</v>
      </c>
      <c r="D24" s="40">
        <f>Nd1_</f>
        <v>0.46061338232535715</v>
      </c>
      <c r="E24" s="39">
        <f>-N__d1</f>
        <v>-0.53938661767464291</v>
      </c>
      <c r="F24" s="17"/>
      <c r="G24" s="18"/>
      <c r="I24" s="63"/>
    </row>
    <row r="25" spans="2:10" x14ac:dyDescent="0.25">
      <c r="B25" s="15"/>
      <c r="C25" s="38" t="s">
        <v>17</v>
      </c>
      <c r="D25" s="48">
        <f>Pd1_/(s*v*t^0.5)</f>
        <v>8.5360123513289268E-2</v>
      </c>
      <c r="E25" s="49">
        <f>Pd1_/(s*v*t^0.5)</f>
        <v>8.5360123513289268E-2</v>
      </c>
      <c r="F25" s="17"/>
      <c r="G25" s="41"/>
      <c r="I25" s="63"/>
    </row>
    <row r="26" spans="2:10" x14ac:dyDescent="0.25">
      <c r="B26" s="15"/>
      <c r="C26" s="38" t="s">
        <v>16</v>
      </c>
      <c r="D26" s="46">
        <f>s*Pd1_*t^0.5</f>
        <v>20.515194835496636</v>
      </c>
      <c r="E26" s="47">
        <f>s*Pd1_*t^0.5</f>
        <v>20.515194835496636</v>
      </c>
      <c r="F26" s="17"/>
      <c r="G26" s="18"/>
      <c r="I26" s="62"/>
    </row>
    <row r="27" spans="2:10" x14ac:dyDescent="0.25">
      <c r="B27" s="15"/>
      <c r="C27" s="38" t="s">
        <v>30</v>
      </c>
      <c r="D27" s="48">
        <f>-s*Pd1_*v/(2*t^0.5)-rr*k*EXP(-rr*t)*Nd2_</f>
        <v>-5.2285705970806173</v>
      </c>
      <c r="E27" s="49">
        <f>-s*Pd1_*v/(2*t^0.5)+rr*k*EXP(-rr*t)*N__d2</f>
        <v>-0.44979585086675611</v>
      </c>
      <c r="F27" s="17"/>
      <c r="G27" s="18"/>
      <c r="I27" s="63"/>
    </row>
    <row r="28" spans="2:10" ht="15.75" thickBot="1" x14ac:dyDescent="0.3">
      <c r="B28" s="15"/>
      <c r="C28" s="64" t="s">
        <v>29</v>
      </c>
      <c r="D28" s="50">
        <f>k*t*EXP(-rr*t)*Nd2_</f>
        <v>12.478002702009555</v>
      </c>
      <c r="E28" s="65">
        <f>-k*t*EXP(-rr*t)*N__d2</f>
        <v>-15.801869768735484</v>
      </c>
      <c r="F28" s="17"/>
      <c r="G28" s="18"/>
      <c r="I28" s="62"/>
    </row>
    <row r="29" spans="2:10" x14ac:dyDescent="0.25">
      <c r="B29" s="15"/>
      <c r="C29" s="17"/>
      <c r="D29" s="17"/>
      <c r="E29" s="17"/>
      <c r="F29" s="17"/>
      <c r="G29" s="18"/>
    </row>
    <row r="30" spans="2:10" ht="15.75" thickBot="1" x14ac:dyDescent="0.3">
      <c r="B30" s="42"/>
      <c r="C30" s="43" t="s">
        <v>3</v>
      </c>
      <c r="D30" s="43"/>
      <c r="E30" s="43"/>
      <c r="F30" s="44"/>
      <c r="G30" s="45"/>
    </row>
  </sheetData>
  <sheetProtection sheet="1" objects="1" scenarios="1" selectLockedCells="1"/>
  <mergeCells count="1">
    <mergeCell ref="B1:G4"/>
  </mergeCells>
  <conditionalFormatting sqref="E16">
    <cfRule type="expression" dxfId="1" priority="7">
      <formula>OR(E10="days")</formula>
    </cfRule>
  </conditionalFormatting>
  <conditionalFormatting sqref="E15">
    <cfRule type="expression" dxfId="0" priority="4">
      <formula>OR(E10="days")</formula>
    </cfRule>
  </conditionalFormatting>
  <dataValidations count="4">
    <dataValidation type="date" operator="greaterThanOrEqual" showInputMessage="1" showErrorMessage="1" errorTitle="Invalid date" error="The expiry date cannot be earlier than 'Date now'." sqref="E16">
      <formula1>E15</formula1>
    </dataValidation>
    <dataValidation type="list" errorStyle="warning" showInputMessage="1" showErrorMessage="1" error="Theyear basis should normally be 360 or 365" sqref="E19">
      <formula1>"360,365"</formula1>
    </dataValidation>
    <dataValidation type="list" showInputMessage="1" showErrorMessage="1" errorTitle="Choose method of input" error="Please enter 'DATES' or 'DAYS'." sqref="E10">
      <formula1>"DATES, DAYS"</formula1>
    </dataValidation>
    <dataValidation type="list" showInputMessage="1" showErrorMessage="1" errorTitle="Interest rate input" error="Please enter 'CONTINUOUS' or 'NORMAL'." sqref="E11">
      <formula1>"CONTINUOUS, NORMAL"</formula1>
    </dataValidation>
  </dataValidations>
  <hyperlinks>
    <hyperlink ref="C30" r:id="rId1" display="www.markets-international.com"/>
  </hyperlinks>
  <printOptions horizontalCentered="1"/>
  <pageMargins left="0" right="0" top="0.74803149606299213" bottom="0.74803149606299213" header="0.31496062992125984" footer="0.31496062992125984"/>
  <pageSetup paperSize="9" scale="72"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14</vt:i4>
      </vt:variant>
    </vt:vector>
  </HeadingPairs>
  <TitlesOfParts>
    <vt:vector size="17" baseType="lpstr">
      <vt:lpstr>Sheet1</vt:lpstr>
      <vt:lpstr>Sheet2</vt:lpstr>
      <vt:lpstr>Sheet3</vt:lpstr>
      <vt:lpstr>d1_</vt:lpstr>
      <vt:lpstr>d2_</vt:lpstr>
      <vt:lpstr>k</vt:lpstr>
      <vt:lpstr>N__d1</vt:lpstr>
      <vt:lpstr>N__d2</vt:lpstr>
      <vt:lpstr>Nd1_</vt:lpstr>
      <vt:lpstr>Nd2_</vt:lpstr>
      <vt:lpstr>Pd1_</vt:lpstr>
      <vt:lpstr>Pd2_</vt:lpstr>
      <vt:lpstr>Sheet1!Print_Area</vt:lpstr>
      <vt:lpstr>rr</vt:lpstr>
      <vt:lpstr>s</vt:lpstr>
      <vt:lpstr>t</vt:lpstr>
      <vt:lpstr>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dc:creator>
  <cp:lastModifiedBy>Bob</cp:lastModifiedBy>
  <cp:lastPrinted>2011-12-30T18:23:18Z</cp:lastPrinted>
  <dcterms:created xsi:type="dcterms:W3CDTF">2011-01-13T14:26:35Z</dcterms:created>
  <dcterms:modified xsi:type="dcterms:W3CDTF">2012-01-04T13:08:45Z</dcterms:modified>
</cp:coreProperties>
</file>